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VPHD\nov2boardpacket\"/>
    </mc:Choice>
  </mc:AlternateContent>
  <xr:revisionPtr revIDLastSave="0" documentId="8_{A2498FD4-C893-4123-876E-DC7D840650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definedNames>
    <definedName name="_xlnm.Print_Area" localSheetId="0">'Table 1'!$A$1:$C$53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B11" i="1" s="1"/>
  <c r="B15" i="1"/>
  <c r="B19" i="1" s="1"/>
  <c r="B16" i="1"/>
  <c r="B20" i="1" s="1"/>
  <c r="B18" i="1"/>
  <c r="B32" i="1"/>
  <c r="B35" i="1"/>
  <c r="B57" i="1"/>
  <c r="B44" i="1" l="1"/>
  <c r="B46" i="1" s="1"/>
  <c r="B51" i="1" s="1"/>
  <c r="B53" i="1" s="1"/>
  <c r="B56" i="1" s="1"/>
  <c r="B58" i="1" s="1"/>
  <c r="B61" i="1" s="1"/>
  <c r="B64" i="1" s="1"/>
</calcChain>
</file>

<file path=xl/sharedStrings.xml><?xml version="1.0" encoding="utf-8"?>
<sst xmlns="http://schemas.openxmlformats.org/spreadsheetml/2006/main" count="93" uniqueCount="90">
  <si>
    <t>Services</t>
  </si>
  <si>
    <t>Office</t>
  </si>
  <si>
    <t>Clinic services</t>
  </si>
  <si>
    <t>Employer FICA/Medicare</t>
  </si>
  <si>
    <t>Clinic Services Subsidy</t>
  </si>
  <si>
    <t>Total Expenses</t>
  </si>
  <si>
    <t>AWPHD</t>
  </si>
  <si>
    <t>Travel</t>
  </si>
  <si>
    <t xml:space="preserve">General Liability/D&amp;O
</t>
  </si>
  <si>
    <t>Budget Category</t>
  </si>
  <si>
    <t>Revenue</t>
  </si>
  <si>
    <t>Expenses</t>
  </si>
  <si>
    <t>Property Tax Revenue</t>
  </si>
  <si>
    <t>Lease Revenue</t>
  </si>
  <si>
    <t xml:space="preserve">FUTA/W L&amp;I/W ES
</t>
  </si>
  <si>
    <t>Medical Benefit Allowance</t>
  </si>
  <si>
    <t xml:space="preserve">Superintendent Salary 
</t>
  </si>
  <si>
    <t>Total Revenue</t>
  </si>
  <si>
    <t xml:space="preserve">Commisisoner Compensation
</t>
  </si>
  <si>
    <t>Salaries and Benefits</t>
  </si>
  <si>
    <t>Office Supplies</t>
  </si>
  <si>
    <t>Legal</t>
  </si>
  <si>
    <t xml:space="preserve">Accounting/Bookkeeping
</t>
  </si>
  <si>
    <t>Advertising and Social Media</t>
  </si>
  <si>
    <t>Dues and Subscriptions</t>
  </si>
  <si>
    <t>Investment Interest</t>
  </si>
  <si>
    <t>Election Costs</t>
  </si>
  <si>
    <t xml:space="preserve">Bank Service Fees
</t>
  </si>
  <si>
    <t>Donations/Grants</t>
  </si>
  <si>
    <t>No donations are assumed</t>
  </si>
  <si>
    <t xml:space="preserve">State payroll taxes at 1.45% </t>
  </si>
  <si>
    <t>Social Security and Medicare Tax @ 7.65%</t>
  </si>
  <si>
    <t>Amount by which interest expense exceeds interest earnings</t>
  </si>
  <si>
    <t>AWPHD Unearned Income</t>
  </si>
  <si>
    <t>Print ads and legal notices</t>
  </si>
  <si>
    <t xml:space="preserve">No 2022 election costs </t>
  </si>
  <si>
    <t xml:space="preserve">Admin Assistant </t>
  </si>
  <si>
    <t>Lake Kennedy McCulloch expense reduced with new Admin Asst</t>
  </si>
  <si>
    <t>Miscellaneous Legal</t>
  </si>
  <si>
    <t>Tech support and website hosting</t>
  </si>
  <si>
    <t>New Program Funding</t>
  </si>
  <si>
    <t>Money returned to districts through AWPHD's MQIP Program</t>
  </si>
  <si>
    <t>Assume average of 32 hours/month at $28/Hr.</t>
  </si>
  <si>
    <t>Postage</t>
  </si>
  <si>
    <t>Subsidy ends 12/31/22</t>
  </si>
  <si>
    <t>Annual Association Membership</t>
  </si>
  <si>
    <t>Assume 8 months of benefits to a permanent Superintendent at $650 per month</t>
  </si>
  <si>
    <t>District Insurance through Enduris 
2022 expense plus 5%</t>
  </si>
  <si>
    <t>Admin Expense Contingency</t>
  </si>
  <si>
    <t>Admin Expense - Sub-Total</t>
  </si>
  <si>
    <t>Admin Expense Total</t>
  </si>
  <si>
    <t>P.O. Box Rental</t>
  </si>
  <si>
    <t xml:space="preserve">Consulting - Strategic Planning
</t>
  </si>
  <si>
    <t xml:space="preserve">Gusto = $665.28/Yr
Intuit (QBO) = $521.76/Yr 
Chamber - 425/Yr
Zoom = $150/Yr
Google Drive File Sharing Software = $504/Yr
Adobe = $194/Yr
</t>
  </si>
  <si>
    <t>TBD - Funding for new service priorities per Strategic Plan</t>
  </si>
  <si>
    <t>Completion of Strategic Planning work. To date District has spent about $6000. Community survey cost is about $6000</t>
  </si>
  <si>
    <t xml:space="preserve">Website hosting = $300/yr., website support @ 1 hr/mo. = $900, and IT support = $1000/yr.
No major website work is assumed. </t>
  </si>
  <si>
    <t xml:space="preserve">Rent for Clinic Bldg
</t>
  </si>
  <si>
    <t>District Office Rent</t>
  </si>
  <si>
    <t xml:space="preserve">Assumptions
Baseline:  No Clinic Subsidy
</t>
  </si>
  <si>
    <t>Assuming Tax Revenue equal to $1,950,000 and the latest AV of  $5,017,755,434 , the Levy Rate/1000 would equal approximately $.389</t>
  </si>
  <si>
    <t>Payments by Sea Mar as sublessor through June 30 only.</t>
  </si>
  <si>
    <t>Vashon Health Care District
2023 Legal Budget DRAFT</t>
  </si>
  <si>
    <t xml:space="preserve">Surface Water and Other Fees
</t>
  </si>
  <si>
    <t>Water and Sewer Utility Costs</t>
  </si>
  <si>
    <t>Based on King County Assessor History</t>
  </si>
  <si>
    <t>Net Income - Baseline</t>
  </si>
  <si>
    <t>Adjusted Net Income</t>
  </si>
  <si>
    <t>Payments to Sunrise Ridge for clinic building lease and allocated utilities ($7720/Mo/10 Mos.) ($8095 Nov - Dec.) assumed for 12 months</t>
  </si>
  <si>
    <t>Proposed office lease for District office and Board meeting space @ $1000 per month</t>
  </si>
  <si>
    <t>Demolition of buildings</t>
  </si>
  <si>
    <t xml:space="preserve">State Auditor Fees </t>
  </si>
  <si>
    <t>Assumed paid in 2022</t>
  </si>
  <si>
    <t>Includes 4 months interim  ($6600/mo) and 8 months regular ($7050/mo). The permanent is based on .6 FTE and annual FT of $141k</t>
  </si>
  <si>
    <t>Commissioner compensation is set at $128 per day. Assumes all commissioners decline compensation.</t>
  </si>
  <si>
    <t>Contingency for unanticipated costs, which could include additional consulting, direct mail, a community survey, pre-design work on a new building, etc.</t>
  </si>
  <si>
    <t>Non-use water base and no sewer at this time</t>
  </si>
  <si>
    <t>Contingency 1: Subsidy</t>
  </si>
  <si>
    <t>Assume 6 months @ $100k per month beginning July1</t>
  </si>
  <si>
    <t>Property Maintenance - Land</t>
  </si>
  <si>
    <t>Contingency 3: Capital Funding</t>
  </si>
  <si>
    <t xml:space="preserve">2023 Budget 
</t>
  </si>
  <si>
    <t>Contingency 2: Pay off Line of Credit</t>
  </si>
  <si>
    <t>Year End Cash Balance</t>
  </si>
  <si>
    <t>Fund capital end of 2023</t>
  </si>
  <si>
    <t>Accrue for 1st Qtr 2024 Net Cash Flow</t>
  </si>
  <si>
    <t xml:space="preserve">Add 2023 beginning year cash of ($594,957) </t>
  </si>
  <si>
    <t>1st Qtr 2024 net expenses (incl. subsidy) of ($230,042)</t>
  </si>
  <si>
    <t>Ending Cash Balance 1st Qtr 2024</t>
  </si>
  <si>
    <t>Prepared: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</si>
</sst>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</numFmts>
  <fonts count="24"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Times New Roman"/>
      <family val="1"/>
    </font>
    <font>
      <b/>
      <sz val="14"/>
      <color rgb="FF000000"/>
      <name val="Arial"/>
      <family val="2"/>
    </font>
    <font>
      <sz val="10"/>
      <color theme="4" tint="-0.249977111117893"/>
      <name val="Arial"/>
      <family val="2"/>
    </font>
    <font>
      <sz val="10"/>
      <color theme="4" tint="-0.249977111117893"/>
      <name val="Times New Roman"/>
      <family val="1"/>
    </font>
    <font>
      <b/>
      <u/>
      <sz val="12"/>
      <name val="Arial"/>
      <family val="2"/>
    </font>
    <font>
      <b/>
      <u/>
      <sz val="12"/>
      <color rgb="FF000000"/>
      <name val="Arial"/>
      <family val="2"/>
    </font>
    <font>
      <b/>
      <u val="singleAccounting"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4" tint="-0.249977111117893"/>
      <name val="Arial"/>
      <family val="2"/>
    </font>
    <font>
      <b/>
      <sz val="14"/>
      <name val="Arial"/>
      <family val="2"/>
    </font>
    <font>
      <b/>
      <sz val="12"/>
      <color theme="3"/>
      <name val="Arial"/>
      <family val="2"/>
    </font>
    <font>
      <b/>
      <sz val="18"/>
      <color rgb="FF000000"/>
      <name val="Ariel"/>
    </font>
    <font>
      <b/>
      <sz val="16"/>
      <color rgb="FF000000"/>
      <name val="Arial"/>
      <family val="2"/>
    </font>
    <font>
      <u/>
      <sz val="12"/>
      <color rgb="FF000000"/>
      <name val="Arial"/>
      <family val="2"/>
    </font>
    <font>
      <u val="singleAccounting"/>
      <sz val="12"/>
      <color rgb="FF000000"/>
      <name val="Arial"/>
      <family val="2"/>
    </font>
    <font>
      <b/>
      <i/>
      <sz val="12"/>
      <color theme="3" tint="0.39997558519241921"/>
      <name val="Arial"/>
      <family val="2"/>
    </font>
    <font>
      <i/>
      <sz val="12"/>
      <name val="Arial"/>
      <family val="2"/>
    </font>
    <font>
      <i/>
      <sz val="12"/>
      <color rgb="FF000000"/>
      <name val="Arial"/>
      <family val="2"/>
    </font>
    <font>
      <b/>
      <sz val="16"/>
      <name val="Arial"/>
      <family val="2"/>
    </font>
    <font>
      <b/>
      <sz val="12"/>
      <color rgb="FF000000"/>
      <name val="Ariel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1"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right" vertical="top"/>
    </xf>
    <xf numFmtId="0" fontId="11" fillId="3" borderId="1" xfId="0" applyFont="1" applyFill="1" applyBorder="1" applyAlignment="1">
      <alignment horizontal="left" wrapText="1"/>
    </xf>
    <xf numFmtId="0" fontId="14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vertical="top"/>
    </xf>
    <xf numFmtId="0" fontId="14" fillId="3" borderId="2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wrapText="1"/>
    </xf>
    <xf numFmtId="0" fontId="14" fillId="3" borderId="5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/>
    </xf>
    <xf numFmtId="0" fontId="0" fillId="3" borderId="0" xfId="0" applyFill="1" applyAlignment="1">
      <alignment horizontal="left" vertical="top"/>
    </xf>
    <xf numFmtId="42" fontId="11" fillId="3" borderId="1" xfId="1" applyNumberFormat="1" applyFont="1" applyFill="1" applyBorder="1" applyAlignment="1">
      <alignment horizontal="right" vertical="top" wrapText="1"/>
    </xf>
    <xf numFmtId="42" fontId="11" fillId="3" borderId="1" xfId="0" applyNumberFormat="1" applyFont="1" applyFill="1" applyBorder="1" applyAlignment="1">
      <alignment horizontal="right" vertical="top" wrapText="1"/>
    </xf>
    <xf numFmtId="42" fontId="11" fillId="3" borderId="4" xfId="1" applyNumberFormat="1" applyFont="1" applyFill="1" applyBorder="1" applyAlignment="1">
      <alignment horizontal="right" vertical="top" wrapText="1"/>
    </xf>
    <xf numFmtId="42" fontId="10" fillId="3" borderId="2" xfId="1" applyNumberFormat="1" applyFont="1" applyFill="1" applyBorder="1" applyAlignment="1">
      <alignment horizontal="right" vertical="top" wrapText="1"/>
    </xf>
    <xf numFmtId="42" fontId="10" fillId="3" borderId="4" xfId="1" applyNumberFormat="1" applyFont="1" applyFill="1" applyBorder="1" applyAlignment="1">
      <alignment horizontal="right" vertical="top" wrapText="1"/>
    </xf>
    <xf numFmtId="42" fontId="11" fillId="3" borderId="4" xfId="1" applyNumberFormat="1" applyFont="1" applyFill="1" applyBorder="1" applyAlignment="1">
      <alignment horizontal="left" vertical="top"/>
    </xf>
    <xf numFmtId="42" fontId="11" fillId="3" borderId="1" xfId="0" applyNumberFormat="1" applyFont="1" applyFill="1" applyBorder="1" applyAlignment="1">
      <alignment horizontal="right" vertical="top"/>
    </xf>
    <xf numFmtId="42" fontId="11" fillId="3" borderId="1" xfId="0" applyNumberFormat="1" applyFont="1" applyFill="1" applyBorder="1" applyAlignment="1">
      <alignment vertical="top"/>
    </xf>
    <xf numFmtId="42" fontId="3" fillId="3" borderId="1" xfId="0" applyNumberFormat="1" applyFont="1" applyFill="1" applyBorder="1" applyAlignment="1">
      <alignment horizontal="right" vertical="top" wrapText="1"/>
    </xf>
    <xf numFmtId="42" fontId="3" fillId="3" borderId="1" xfId="0" applyNumberFormat="1" applyFont="1" applyFill="1" applyBorder="1" applyAlignment="1">
      <alignment horizontal="right" vertical="top"/>
    </xf>
    <xf numFmtId="42" fontId="8" fillId="3" borderId="1" xfId="0" applyNumberFormat="1" applyFont="1" applyFill="1" applyBorder="1" applyAlignment="1">
      <alignment horizontal="right" vertical="top" wrapText="1"/>
    </xf>
    <xf numFmtId="42" fontId="9" fillId="3" borderId="1" xfId="0" applyNumberFormat="1" applyFont="1" applyFill="1" applyBorder="1" applyAlignment="1">
      <alignment horizontal="right" vertical="top" wrapText="1"/>
    </xf>
    <xf numFmtId="0" fontId="3" fillId="3" borderId="3" xfId="0" applyFont="1" applyFill="1" applyBorder="1" applyAlignment="1">
      <alignment horizontal="left" vertical="top" wrapText="1"/>
    </xf>
    <xf numFmtId="42" fontId="3" fillId="3" borderId="1" xfId="1" applyNumberFormat="1" applyFont="1" applyFill="1" applyBorder="1" applyAlignment="1">
      <alignment horizontal="right"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left" vertical="top" wrapText="1"/>
    </xf>
    <xf numFmtId="42" fontId="17" fillId="3" borderId="1" xfId="0" applyNumberFormat="1" applyFont="1" applyFill="1" applyBorder="1" applyAlignment="1">
      <alignment horizontal="right" vertical="top" wrapText="1"/>
    </xf>
    <xf numFmtId="0" fontId="13" fillId="3" borderId="5" xfId="0" applyFont="1" applyFill="1" applyBorder="1" applyAlignment="1">
      <alignment horizontal="left" wrapText="1"/>
    </xf>
    <xf numFmtId="0" fontId="14" fillId="3" borderId="3" xfId="0" applyFont="1" applyFill="1" applyBorder="1" applyAlignment="1">
      <alignment horizontal="left" vertical="top" wrapText="1"/>
    </xf>
    <xf numFmtId="0" fontId="19" fillId="3" borderId="1" xfId="0" applyFont="1" applyFill="1" applyBorder="1" applyAlignment="1">
      <alignment horizontal="left" wrapText="1"/>
    </xf>
    <xf numFmtId="0" fontId="19" fillId="3" borderId="1" xfId="0" applyFont="1" applyFill="1" applyBorder="1" applyAlignment="1">
      <alignment horizontal="left" vertical="top" wrapText="1"/>
    </xf>
    <xf numFmtId="0" fontId="20" fillId="3" borderId="1" xfId="0" applyFont="1" applyFill="1" applyBorder="1" applyAlignment="1">
      <alignment horizontal="left" wrapText="1"/>
    </xf>
    <xf numFmtId="42" fontId="10" fillId="3" borderId="0" xfId="0" applyNumberFormat="1" applyFont="1" applyFill="1" applyAlignment="1">
      <alignment horizontal="left" vertical="top"/>
    </xf>
    <xf numFmtId="0" fontId="19" fillId="3" borderId="5" xfId="0" applyFont="1" applyFill="1" applyBorder="1" applyAlignment="1">
      <alignment horizontal="left" wrapText="1"/>
    </xf>
    <xf numFmtId="0" fontId="19" fillId="3" borderId="3" xfId="0" applyFont="1" applyFill="1" applyBorder="1" applyAlignment="1">
      <alignment horizontal="left" vertical="top" wrapText="1"/>
    </xf>
    <xf numFmtId="0" fontId="20" fillId="3" borderId="5" xfId="0" applyFont="1" applyFill="1" applyBorder="1" applyAlignment="1">
      <alignment horizontal="left" wrapText="1"/>
    </xf>
    <xf numFmtId="0" fontId="16" fillId="3" borderId="1" xfId="0" applyFont="1" applyFill="1" applyBorder="1" applyAlignment="1">
      <alignment horizontal="left" vertical="top" wrapText="1"/>
    </xf>
    <xf numFmtId="14" fontId="23" fillId="2" borderId="5" xfId="0" applyNumberFormat="1" applyFont="1" applyFill="1" applyBorder="1" applyAlignment="1">
      <alignment horizontal="left" vertical="top" wrapText="1"/>
    </xf>
    <xf numFmtId="0" fontId="23" fillId="2" borderId="4" xfId="0" applyFont="1" applyFill="1" applyBorder="1" applyAlignment="1">
      <alignment horizontal="left" vertical="top" wrapText="1"/>
    </xf>
    <xf numFmtId="0" fontId="21" fillId="4" borderId="5" xfId="0" applyFont="1" applyFill="1" applyBorder="1" applyAlignment="1">
      <alignment horizontal="left" vertical="top"/>
    </xf>
    <xf numFmtId="165" fontId="18" fillId="4" borderId="1" xfId="0" applyNumberFormat="1" applyFont="1" applyFill="1" applyBorder="1" applyAlignment="1">
      <alignment horizontal="left" vertical="top"/>
    </xf>
    <xf numFmtId="0" fontId="12" fillId="4" borderId="3" xfId="0" applyFont="1" applyFill="1" applyBorder="1" applyAlignment="1">
      <alignment horizontal="left" vertical="top"/>
    </xf>
    <xf numFmtId="0" fontId="22" fillId="4" borderId="1" xfId="0" applyFont="1" applyFill="1" applyBorder="1" applyAlignment="1">
      <alignment horizontal="left" wrapText="1"/>
    </xf>
    <xf numFmtId="42" fontId="9" fillId="4" borderId="1" xfId="0" applyNumberFormat="1" applyFont="1" applyFill="1" applyBorder="1" applyAlignment="1">
      <alignment horizontal="right" vertical="top" wrapText="1"/>
    </xf>
    <xf numFmtId="0" fontId="14" fillId="4" borderId="1" xfId="0" applyFont="1" applyFill="1" applyBorder="1" applyAlignment="1">
      <alignment horizontal="left"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81"/>
  <sheetViews>
    <sheetView tabSelected="1" zoomScale="87" zoomScaleNormal="87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J16" sqref="J16"/>
    </sheetView>
  </sheetViews>
  <sheetFormatPr defaultRowHeight="12.75"/>
  <cols>
    <col min="1" max="1" width="40.83203125" customWidth="1"/>
    <col min="2" max="2" width="18.83203125" customWidth="1"/>
    <col min="3" max="3" width="60.83203125" customWidth="1"/>
  </cols>
  <sheetData>
    <row r="1" spans="1:3" ht="45" customHeight="1">
      <c r="A1" s="58" t="s">
        <v>62</v>
      </c>
      <c r="B1" s="59"/>
      <c r="C1" s="60"/>
    </row>
    <row r="2" spans="1:3" ht="23.25">
      <c r="A2" s="37"/>
      <c r="B2" s="51" t="s">
        <v>89</v>
      </c>
      <c r="C2" s="50">
        <v>44865</v>
      </c>
    </row>
    <row r="3" spans="1:3" ht="39.950000000000003" customHeight="1">
      <c r="A3" s="11" t="s">
        <v>9</v>
      </c>
      <c r="B3" s="11" t="s">
        <v>81</v>
      </c>
      <c r="C3" s="11" t="s">
        <v>59</v>
      </c>
    </row>
    <row r="4" spans="1:3" ht="20.25">
      <c r="A4" s="38" t="s">
        <v>10</v>
      </c>
      <c r="B4" s="20"/>
      <c r="C4" s="21"/>
    </row>
    <row r="5" spans="1:3" ht="47.25">
      <c r="A5" s="35" t="s">
        <v>12</v>
      </c>
      <c r="B5" s="36">
        <v>1950000</v>
      </c>
      <c r="C5" s="8" t="s">
        <v>60</v>
      </c>
    </row>
    <row r="6" spans="1:3" ht="31.5">
      <c r="A6" s="12" t="s">
        <v>33</v>
      </c>
      <c r="B6" s="23">
        <v>10000</v>
      </c>
      <c r="C6" s="8" t="s">
        <v>41</v>
      </c>
    </row>
    <row r="7" spans="1:3" ht="31.5">
      <c r="A7" s="12" t="s">
        <v>13</v>
      </c>
      <c r="B7" s="24">
        <f>93390/2</f>
        <v>46695</v>
      </c>
      <c r="C7" s="8" t="s">
        <v>61</v>
      </c>
    </row>
    <row r="8" spans="1:3" ht="31.5">
      <c r="A8" s="12" t="s">
        <v>25</v>
      </c>
      <c r="B8" s="23">
        <v>-3200</v>
      </c>
      <c r="C8" s="8" t="s">
        <v>32</v>
      </c>
    </row>
    <row r="9" spans="1:3" ht="15.75">
      <c r="A9" s="12" t="s">
        <v>28</v>
      </c>
      <c r="B9" s="23">
        <v>0</v>
      </c>
      <c r="C9" s="9" t="s">
        <v>29</v>
      </c>
    </row>
    <row r="10" spans="1:3" ht="15.75">
      <c r="A10" s="12"/>
      <c r="B10" s="25"/>
      <c r="C10" s="17"/>
    </row>
    <row r="11" spans="1:3" ht="20.25">
      <c r="A11" s="18" t="s">
        <v>17</v>
      </c>
      <c r="B11" s="26">
        <f>SUM(B5:B9)</f>
        <v>2003495</v>
      </c>
      <c r="C11" s="10"/>
    </row>
    <row r="12" spans="1:3" ht="20.25">
      <c r="A12" s="19"/>
      <c r="B12" s="27"/>
      <c r="C12" s="17"/>
    </row>
    <row r="13" spans="1:3" ht="20.25">
      <c r="A13" s="49" t="s">
        <v>11</v>
      </c>
      <c r="B13" s="28"/>
      <c r="C13" s="17"/>
    </row>
    <row r="14" spans="1:3" ht="15.75">
      <c r="A14" s="14" t="s">
        <v>19</v>
      </c>
      <c r="B14" s="29"/>
      <c r="C14" s="9"/>
    </row>
    <row r="15" spans="1:3" ht="47.25">
      <c r="A15" s="15" t="s">
        <v>16</v>
      </c>
      <c r="B15" s="29">
        <f>(6599.84*4)+(7050*8)</f>
        <v>82799.360000000001</v>
      </c>
      <c r="C15" s="8" t="s">
        <v>73</v>
      </c>
    </row>
    <row r="16" spans="1:3" ht="31.5">
      <c r="A16" s="15" t="s">
        <v>36</v>
      </c>
      <c r="B16" s="29">
        <f>32*28*12</f>
        <v>10752</v>
      </c>
      <c r="C16" s="8" t="s">
        <v>42</v>
      </c>
    </row>
    <row r="17" spans="1:3" ht="47.25">
      <c r="A17" s="15" t="s">
        <v>18</v>
      </c>
      <c r="B17" s="29">
        <v>0</v>
      </c>
      <c r="C17" s="8" t="s">
        <v>74</v>
      </c>
    </row>
    <row r="18" spans="1:3" ht="31.5">
      <c r="A18" s="15" t="s">
        <v>15</v>
      </c>
      <c r="B18" s="29">
        <f>8*650</f>
        <v>5200</v>
      </c>
      <c r="C18" s="8" t="s">
        <v>46</v>
      </c>
    </row>
    <row r="19" spans="1:3" ht="15.75">
      <c r="A19" s="13" t="s">
        <v>3</v>
      </c>
      <c r="B19" s="30">
        <f>(B15+B16+B18)*0.0765</f>
        <v>7554.4790400000002</v>
      </c>
      <c r="C19" s="8" t="s">
        <v>31</v>
      </c>
    </row>
    <row r="20" spans="1:3" ht="30">
      <c r="A20" s="15" t="s">
        <v>14</v>
      </c>
      <c r="B20" s="29">
        <f>(B15+B16+B18)*0.0145</f>
        <v>1431.89472</v>
      </c>
      <c r="C20" s="9" t="s">
        <v>30</v>
      </c>
    </row>
    <row r="21" spans="1:3" ht="15.75">
      <c r="A21" s="14" t="s">
        <v>0</v>
      </c>
      <c r="B21" s="29"/>
      <c r="C21" s="9"/>
    </row>
    <row r="22" spans="1:3" ht="31.5">
      <c r="A22" s="15" t="s">
        <v>22</v>
      </c>
      <c r="B22" s="29">
        <v>4000</v>
      </c>
      <c r="C22" s="8" t="s">
        <v>37</v>
      </c>
    </row>
    <row r="23" spans="1:3" ht="15.75">
      <c r="A23" s="13" t="s">
        <v>21</v>
      </c>
      <c r="B23" s="29">
        <v>5000</v>
      </c>
      <c r="C23" s="8" t="s">
        <v>38</v>
      </c>
    </row>
    <row r="24" spans="1:3" ht="15.75">
      <c r="A24" s="13" t="s">
        <v>71</v>
      </c>
      <c r="B24" s="29">
        <v>0</v>
      </c>
      <c r="C24" s="8" t="s">
        <v>72</v>
      </c>
    </row>
    <row r="25" spans="1:3" ht="47.25">
      <c r="A25" s="13" t="s">
        <v>52</v>
      </c>
      <c r="B25" s="29">
        <v>15000</v>
      </c>
      <c r="C25" s="8" t="s">
        <v>55</v>
      </c>
    </row>
    <row r="26" spans="1:3" ht="30">
      <c r="A26" s="13" t="s">
        <v>63</v>
      </c>
      <c r="B26" s="29">
        <v>5950</v>
      </c>
      <c r="C26" s="8" t="s">
        <v>65</v>
      </c>
    </row>
    <row r="27" spans="1:3" ht="31.5">
      <c r="A27" s="13" t="s">
        <v>64</v>
      </c>
      <c r="B27" s="29">
        <v>2600</v>
      </c>
      <c r="C27" s="8" t="s">
        <v>76</v>
      </c>
    </row>
    <row r="28" spans="1:3" ht="15.75">
      <c r="A28" s="13" t="s">
        <v>79</v>
      </c>
      <c r="B28" s="29">
        <v>15000</v>
      </c>
      <c r="C28" s="8" t="s">
        <v>70</v>
      </c>
    </row>
    <row r="29" spans="1:3" ht="15.75">
      <c r="A29" s="13"/>
      <c r="B29" s="29"/>
      <c r="C29" s="8"/>
    </row>
    <row r="30" spans="1:3" ht="15.75">
      <c r="A30" s="13" t="s">
        <v>26</v>
      </c>
      <c r="B30" s="29">
        <v>0</v>
      </c>
      <c r="C30" s="8" t="s">
        <v>35</v>
      </c>
    </row>
    <row r="31" spans="1:3" ht="15.75">
      <c r="A31" s="15" t="s">
        <v>23</v>
      </c>
      <c r="B31" s="29">
        <v>900</v>
      </c>
      <c r="C31" s="9" t="s">
        <v>34</v>
      </c>
    </row>
    <row r="32" spans="1:3" ht="31.5">
      <c r="A32" s="15" t="s">
        <v>8</v>
      </c>
      <c r="B32" s="29">
        <f>4020*1.05</f>
        <v>4221</v>
      </c>
      <c r="C32" s="8" t="s">
        <v>47</v>
      </c>
    </row>
    <row r="33" spans="1:3" ht="15.75">
      <c r="A33" s="13" t="s">
        <v>6</v>
      </c>
      <c r="B33" s="29">
        <v>1250</v>
      </c>
      <c r="C33" s="9" t="s">
        <v>45</v>
      </c>
    </row>
    <row r="34" spans="1:3" ht="15.75">
      <c r="A34" s="13" t="s">
        <v>7</v>
      </c>
      <c r="B34" s="29">
        <v>0</v>
      </c>
      <c r="C34" s="9"/>
    </row>
    <row r="35" spans="1:3" ht="110.25">
      <c r="A35" s="13" t="s">
        <v>24</v>
      </c>
      <c r="B35" s="29">
        <f>665.28+521.76+425+150+504+194</f>
        <v>2460.04</v>
      </c>
      <c r="C35" s="8" t="s">
        <v>53</v>
      </c>
    </row>
    <row r="36" spans="1:3" ht="15.75">
      <c r="A36" s="14" t="s">
        <v>1</v>
      </c>
      <c r="B36" s="29"/>
      <c r="C36" s="9"/>
    </row>
    <row r="37" spans="1:3" ht="63">
      <c r="A37" s="15" t="s">
        <v>57</v>
      </c>
      <c r="B37" s="29">
        <v>93390</v>
      </c>
      <c r="C37" s="8" t="s">
        <v>68</v>
      </c>
    </row>
    <row r="38" spans="1:3" ht="31.5">
      <c r="A38" s="15" t="s">
        <v>58</v>
      </c>
      <c r="B38" s="29">
        <v>12000</v>
      </c>
      <c r="C38" s="8" t="s">
        <v>69</v>
      </c>
    </row>
    <row r="39" spans="1:3" ht="47.25">
      <c r="A39" s="15" t="s">
        <v>39</v>
      </c>
      <c r="B39" s="29">
        <v>2200</v>
      </c>
      <c r="C39" s="8" t="s">
        <v>56</v>
      </c>
    </row>
    <row r="40" spans="1:3" ht="30">
      <c r="A40" s="15" t="s">
        <v>27</v>
      </c>
      <c r="B40" s="29">
        <v>400</v>
      </c>
      <c r="C40" s="9"/>
    </row>
    <row r="41" spans="1:3" ht="15.75">
      <c r="A41" s="15" t="s">
        <v>20</v>
      </c>
      <c r="B41" s="29">
        <v>240</v>
      </c>
      <c r="C41" s="9"/>
    </row>
    <row r="42" spans="1:3" ht="15.75">
      <c r="A42" s="15" t="s">
        <v>43</v>
      </c>
      <c r="B42" s="29">
        <v>180</v>
      </c>
      <c r="C42" s="9" t="s">
        <v>51</v>
      </c>
    </row>
    <row r="43" spans="1:3">
      <c r="A43" s="22"/>
      <c r="B43" s="22"/>
      <c r="C43" s="22"/>
    </row>
    <row r="44" spans="1:3" ht="15.75">
      <c r="A44" s="13" t="s">
        <v>49</v>
      </c>
      <c r="B44" s="24">
        <f>SUM(B15:B42)</f>
        <v>272528.77376000001</v>
      </c>
      <c r="C44" s="9"/>
    </row>
    <row r="45" spans="1:3" ht="63">
      <c r="A45" s="15" t="s">
        <v>48</v>
      </c>
      <c r="B45" s="29">
        <v>50000</v>
      </c>
      <c r="C45" s="8" t="s">
        <v>75</v>
      </c>
    </row>
    <row r="46" spans="1:3" ht="15.75">
      <c r="A46" s="3" t="s">
        <v>50</v>
      </c>
      <c r="B46" s="31">
        <f>B44+B45</f>
        <v>322528.77376000001</v>
      </c>
      <c r="C46" s="9"/>
    </row>
    <row r="47" spans="1:3" ht="15.75">
      <c r="A47" s="7"/>
      <c r="B47" s="29"/>
      <c r="C47" s="9"/>
    </row>
    <row r="48" spans="1:3" ht="15.75">
      <c r="A48" s="14" t="s">
        <v>2</v>
      </c>
      <c r="B48" s="29"/>
      <c r="C48" s="9"/>
    </row>
    <row r="49" spans="1:3" ht="15.75">
      <c r="A49" s="15" t="s">
        <v>4</v>
      </c>
      <c r="B49" s="32">
        <v>0</v>
      </c>
      <c r="C49" s="8" t="s">
        <v>44</v>
      </c>
    </row>
    <row r="50" spans="1:3" ht="31.5">
      <c r="A50" s="15" t="s">
        <v>40</v>
      </c>
      <c r="B50" s="32">
        <v>150000</v>
      </c>
      <c r="C50" s="8" t="s">
        <v>54</v>
      </c>
    </row>
    <row r="51" spans="1:3" ht="18">
      <c r="A51" s="16" t="s">
        <v>5</v>
      </c>
      <c r="B51" s="33">
        <f>SUM(B46+B50)</f>
        <v>472528.77376000001</v>
      </c>
      <c r="C51" s="8"/>
    </row>
    <row r="52" spans="1:3" ht="18">
      <c r="A52" s="16"/>
      <c r="B52" s="33"/>
      <c r="C52" s="8"/>
    </row>
    <row r="53" spans="1:3" ht="20.25">
      <c r="A53" s="55" t="s">
        <v>66</v>
      </c>
      <c r="B53" s="56">
        <f>B11-B51</f>
        <v>1530966.22624</v>
      </c>
      <c r="C53" s="57"/>
    </row>
    <row r="54" spans="1:3" ht="18">
      <c r="A54" s="16"/>
      <c r="B54" s="34"/>
      <c r="C54" s="8"/>
    </row>
    <row r="55" spans="1:3" ht="30">
      <c r="A55" s="43" t="s">
        <v>77</v>
      </c>
      <c r="B55" s="24">
        <v>600000</v>
      </c>
      <c r="C55" s="43" t="s">
        <v>78</v>
      </c>
    </row>
    <row r="56" spans="1:3" ht="15.75">
      <c r="A56" s="44" t="s">
        <v>67</v>
      </c>
      <c r="B56" s="34">
        <f>B53-B55</f>
        <v>930966.22623999999</v>
      </c>
      <c r="C56" s="8"/>
    </row>
    <row r="57" spans="1:3" ht="30">
      <c r="A57" s="43" t="s">
        <v>82</v>
      </c>
      <c r="B57" s="24">
        <f>-594957</f>
        <v>-594957</v>
      </c>
      <c r="C57" s="43" t="s">
        <v>86</v>
      </c>
    </row>
    <row r="58" spans="1:3" ht="20.25">
      <c r="A58" s="44" t="s">
        <v>67</v>
      </c>
      <c r="B58" s="45">
        <f>SUM(B56:B57)</f>
        <v>336009.22623999999</v>
      </c>
      <c r="C58" s="8" t="s">
        <v>83</v>
      </c>
    </row>
    <row r="59" spans="1:3" ht="30">
      <c r="A59" s="42" t="s">
        <v>80</v>
      </c>
      <c r="B59" s="39">
        <v>-100000</v>
      </c>
      <c r="C59" s="43" t="s">
        <v>84</v>
      </c>
    </row>
    <row r="60" spans="1:3" ht="15">
      <c r="A60" s="46"/>
      <c r="B60" s="39"/>
      <c r="C60" s="47"/>
    </row>
    <row r="61" spans="1:3" ht="15.75">
      <c r="A61" s="44" t="s">
        <v>67</v>
      </c>
      <c r="B61" s="34">
        <f>B58+B59</f>
        <v>236009.22623999999</v>
      </c>
      <c r="C61" s="8" t="s">
        <v>83</v>
      </c>
    </row>
    <row r="62" spans="1:3" ht="18">
      <c r="A62" s="40"/>
      <c r="B62" s="34"/>
      <c r="C62" s="41"/>
    </row>
    <row r="63" spans="1:3" ht="31.5">
      <c r="A63" s="48" t="s">
        <v>85</v>
      </c>
      <c r="B63" s="24">
        <v>-230042</v>
      </c>
      <c r="C63" s="41" t="s">
        <v>87</v>
      </c>
    </row>
    <row r="64" spans="1:3" ht="17.25">
      <c r="A64" s="52" t="s">
        <v>88</v>
      </c>
      <c r="B64" s="53">
        <f>B61+B63</f>
        <v>5967.226239999989</v>
      </c>
      <c r="C64" s="54"/>
    </row>
    <row r="65" spans="1:3" ht="15.75">
      <c r="A65" s="4"/>
      <c r="B65" s="6"/>
      <c r="C65" s="5"/>
    </row>
    <row r="66" spans="1:3" ht="15.75">
      <c r="A66" s="4"/>
      <c r="B66" s="6"/>
      <c r="C66" s="5"/>
    </row>
    <row r="67" spans="1:3" ht="15">
      <c r="A67" s="4"/>
      <c r="B67" s="4"/>
      <c r="C67" s="5"/>
    </row>
    <row r="68" spans="1:3" ht="15.75">
      <c r="A68" s="4"/>
      <c r="B68" s="6"/>
      <c r="C68" s="5"/>
    </row>
    <row r="69" spans="1:3" ht="15.75">
      <c r="A69" s="4"/>
      <c r="B69" s="6"/>
      <c r="C69" s="5"/>
    </row>
    <row r="70" spans="1:3" ht="15.75">
      <c r="A70" s="4"/>
      <c r="B70" s="6"/>
      <c r="C70" s="5"/>
    </row>
    <row r="71" spans="1:3" ht="15">
      <c r="A71" s="4"/>
      <c r="B71" s="4"/>
      <c r="C71" s="5"/>
    </row>
    <row r="72" spans="1:3" ht="15">
      <c r="A72" s="4"/>
      <c r="B72" s="4"/>
      <c r="C72" s="5"/>
    </row>
    <row r="73" spans="1:3">
      <c r="C73" s="1"/>
    </row>
    <row r="74" spans="1:3">
      <c r="C74" s="1"/>
    </row>
    <row r="75" spans="1:3">
      <c r="C75" s="1"/>
    </row>
    <row r="76" spans="1:3">
      <c r="C76" s="1"/>
    </row>
    <row r="77" spans="1:3">
      <c r="C77" s="1"/>
    </row>
    <row r="78" spans="1:3">
      <c r="C78" s="1"/>
    </row>
    <row r="79" spans="1:3">
      <c r="C79" s="1"/>
    </row>
    <row r="80" spans="1:3">
      <c r="C80" s="1"/>
    </row>
    <row r="81" spans="3:3">
      <c r="C81" s="2"/>
    </row>
  </sheetData>
  <mergeCells count="1">
    <mergeCell ref="A1:C1"/>
  </mergeCells>
  <pageMargins left="0.75" right="0.25" top="0.75" bottom="0.75" header="0.3" footer="0.3"/>
  <pageSetup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Jensen</dc:creator>
  <cp:lastModifiedBy>admin</cp:lastModifiedBy>
  <cp:lastPrinted>2022-11-01T19:30:41Z</cp:lastPrinted>
  <dcterms:created xsi:type="dcterms:W3CDTF">2020-10-12T18:19:21Z</dcterms:created>
  <dcterms:modified xsi:type="dcterms:W3CDTF">2022-11-02T16:55:10Z</dcterms:modified>
</cp:coreProperties>
</file>